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Structure="1"/>
  <bookViews>
    <workbookView xWindow="0" yWindow="0" windowWidth="19440" windowHeight="10785"/>
  </bookViews>
  <sheets>
    <sheet name="Dados" sheetId="1" r:id="rId1"/>
    <sheet name="Gráfico" sheetId="2" r:id="rId2"/>
  </sheets>
  <definedNames>
    <definedName name="l0h">Dados!$B$19</definedName>
    <definedName name="l0k">Dados!$B$18</definedName>
    <definedName name="lh0">Dados!$B$19</definedName>
    <definedName name="lk0">Dados!$B$18</definedName>
    <definedName name="vluz">Dados!$B$17</definedName>
  </definedNames>
  <calcPr calcId="124519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/>
  <c r="N14" s="1"/>
  <c r="G14"/>
  <c r="I14" s="1"/>
  <c r="K14" s="1"/>
  <c r="F14"/>
  <c r="H14" s="1"/>
  <c r="J14" s="1"/>
  <c r="M13"/>
  <c r="N13" s="1"/>
  <c r="G13"/>
  <c r="I13" s="1"/>
  <c r="K13" s="1"/>
  <c r="F13"/>
  <c r="H13" s="1"/>
  <c r="J13" s="1"/>
  <c r="M12"/>
  <c r="N12" s="1"/>
  <c r="G12"/>
  <c r="I12" s="1"/>
  <c r="K12" s="1"/>
  <c r="F12"/>
  <c r="H12" s="1"/>
  <c r="J12" s="1"/>
  <c r="M11"/>
  <c r="N11" s="1"/>
  <c r="G11"/>
  <c r="I11" s="1"/>
  <c r="K11" s="1"/>
  <c r="F11"/>
  <c r="H11" s="1"/>
  <c r="J11" s="1"/>
  <c r="M10"/>
  <c r="N10" s="1"/>
  <c r="G10"/>
  <c r="I10" s="1"/>
  <c r="K10" s="1"/>
  <c r="F10"/>
  <c r="H10" s="1"/>
  <c r="J10" s="1"/>
  <c r="M9"/>
  <c r="N9" s="1"/>
  <c r="G9"/>
  <c r="I9" s="1"/>
  <c r="K9" s="1"/>
  <c r="F9"/>
  <c r="H9" s="1"/>
  <c r="J9" s="1"/>
  <c r="M8"/>
  <c r="N8" s="1"/>
  <c r="G8"/>
  <c r="I8" s="1"/>
  <c r="K8" s="1"/>
  <c r="F8"/>
  <c r="H8" s="1"/>
  <c r="J8" s="1"/>
  <c r="M7"/>
  <c r="N7" s="1"/>
  <c r="G7"/>
  <c r="I7" s="1"/>
  <c r="K7" s="1"/>
  <c r="F7"/>
  <c r="H7" s="1"/>
  <c r="J7" s="1"/>
  <c r="M6"/>
  <c r="N6" s="1"/>
  <c r="G6"/>
  <c r="I6" s="1"/>
  <c r="K6" s="1"/>
  <c r="F6"/>
  <c r="H6" s="1"/>
  <c r="J6" s="1"/>
  <c r="L6" s="1"/>
  <c r="M5"/>
  <c r="N5" s="1"/>
  <c r="G5"/>
  <c r="I5" s="1"/>
  <c r="K5" s="1"/>
  <c r="F5"/>
  <c r="H5" s="1"/>
  <c r="J5" s="1"/>
  <c r="L5" s="1"/>
  <c r="M4"/>
  <c r="N4" s="1"/>
  <c r="G4"/>
  <c r="I4" s="1"/>
  <c r="K4" s="1"/>
  <c r="F4"/>
  <c r="H4" s="1"/>
  <c r="J4" s="1"/>
  <c r="M3"/>
  <c r="N3" s="1"/>
  <c r="G3"/>
  <c r="I3" s="1"/>
  <c r="K3" s="1"/>
  <c r="F3"/>
  <c r="H3" s="1"/>
  <c r="J3" s="1"/>
  <c r="L9" l="1"/>
  <c r="O9" s="1"/>
  <c r="L11"/>
  <c r="L14"/>
  <c r="O14" s="1"/>
  <c r="L7"/>
  <c r="O7" s="1"/>
  <c r="L3"/>
  <c r="O3" s="1"/>
  <c r="L12"/>
  <c r="O12" s="1"/>
  <c r="L4"/>
  <c r="O4" s="1"/>
  <c r="O6"/>
  <c r="L8"/>
  <c r="O8" s="1"/>
  <c r="O11"/>
  <c r="O5"/>
  <c r="L10"/>
  <c r="O10" s="1"/>
  <c r="L13"/>
  <c r="O13" s="1"/>
  <c r="F17" l="1"/>
  <c r="J17" s="1"/>
</calcChain>
</file>

<file path=xl/sharedStrings.xml><?xml version="1.0" encoding="utf-8"?>
<sst xmlns="http://schemas.openxmlformats.org/spreadsheetml/2006/main" count="71" uniqueCount="60">
  <si>
    <t>Fontes</t>
  </si>
  <si>
    <t>Coma1</t>
  </si>
  <si>
    <t>uma2-1</t>
  </si>
  <si>
    <t>uma2-3</t>
  </si>
  <si>
    <t>uma1-1</t>
  </si>
  <si>
    <t>Boot3</t>
  </si>
  <si>
    <t>Boot2</t>
  </si>
  <si>
    <t>CrBor1</t>
  </si>
  <si>
    <t>CrBor2</t>
  </si>
  <si>
    <t>EDW</t>
  </si>
  <si>
    <t>LAM</t>
  </si>
  <si>
    <t>km/s</t>
  </si>
  <si>
    <t>c</t>
  </si>
  <si>
    <t>Å</t>
  </si>
  <si>
    <t>V médio</t>
  </si>
  <si>
    <t>m [ap]</t>
  </si>
  <si>
    <t>M [ab]</t>
  </si>
  <si>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Symbol"/>
        <family val="1"/>
        <charset val="2"/>
      </rPr>
      <t>l-l</t>
    </r>
    <r>
      <rPr>
        <sz val="11"/>
        <color theme="1"/>
        <rFont val="Calibri"/>
        <family val="2"/>
        <scheme val="minor"/>
      </rPr>
      <t>o) [K]</t>
    </r>
  </si>
  <si>
    <t>redshift [K]</t>
  </si>
  <si>
    <t>redshift [H]</t>
  </si>
  <si>
    <t>(Å)</t>
  </si>
  <si>
    <t>(km/s)</t>
  </si>
  <si>
    <t>(pc)</t>
  </si>
  <si>
    <t>(Mpc)</t>
  </si>
  <si>
    <t>(km/s/Mpc)</t>
  </si>
  <si>
    <t>D</t>
  </si>
  <si>
    <t>V [H]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</si>
  <si>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[H]</t>
    </r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</si>
  <si>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[K]</t>
    </r>
  </si>
  <si>
    <t>V [K]</t>
  </si>
  <si>
    <t>-</t>
  </si>
  <si>
    <t>Ho = V/D</t>
  </si>
  <si>
    <t>Parâmetros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</si>
  <si>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>o [K]</t>
    </r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</si>
  <si>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>o [H]</t>
    </r>
  </si>
  <si>
    <t>Valor Médio</t>
  </si>
  <si>
    <t>Ho</t>
  </si>
  <si>
    <t>(Km/s/Mpc)</t>
  </si>
  <si>
    <t>Idade do Universo t = 1/Ho</t>
  </si>
  <si>
    <t>bilhões de anos</t>
  </si>
  <si>
    <t>Instruções e Dicas (Autor: Luís H.S. Kadowaki E-mail: luis.kadowaki@iag.usp.br)</t>
  </si>
  <si>
    <t>Preenchimento e edição</t>
  </si>
  <si>
    <t>1. Preencha ou edite somente nos espaços demarcados por bordas vermelhas</t>
  </si>
  <si>
    <t>4. O diagrama será gerado automaticamente, não o modifique!</t>
  </si>
  <si>
    <t>Legenda</t>
  </si>
  <si>
    <t>m (minúsculo) - Magnitude Aparente (ap)</t>
  </si>
  <si>
    <t>M (Maiúsculo) - Magnitude Absoluta (ab)</t>
  </si>
  <si>
    <t>D - Distância</t>
  </si>
  <si>
    <t>2. Os valores de magnitude aparente e comprimentos de onda serão obtidos nos arquivos pdf</t>
  </si>
  <si>
    <t>t=1/Ho</t>
  </si>
  <si>
    <r>
      <t>3. Para as fontes uma2-1 e uma2-3 você observará somente a linha K do Cálcio (</t>
    </r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 xml:space="preserve"> [K])</t>
    </r>
  </si>
  <si>
    <t>Ho - Constante de Hubble</t>
  </si>
  <si>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 xml:space="preserve"> - Comprimento de onda observado</t>
    </r>
  </si>
  <si>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>o - Comprimento de onda medido em laboratório</t>
    </r>
  </si>
  <si>
    <t>Escalas</t>
  </si>
  <si>
    <t>Coma3</t>
  </si>
  <si>
    <t>uma1-3</t>
  </si>
  <si>
    <t>1 Mpc = 3,086 x 10^19 Km</t>
  </si>
  <si>
    <t>1 ano = 60 s x 60 min x 24 h x 365,25 dias ≈ 3,16 x 10^7 s</t>
  </si>
  <si>
    <t>1 bilhão de anos = 10^9 anos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</si>
</sst>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1"/>
      <name val="Calibri"/>
      <family val="2"/>
      <charset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1"/>
      <charset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3" xfId="0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0" fillId="0" borderId="0" xfId="0" applyProtection="1"/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" fontId="1" fillId="0" borderId="14" xfId="0" applyNumberFormat="1" applyFont="1" applyBorder="1" applyAlignment="1" applyProtection="1">
      <alignment horizontal="center"/>
    </xf>
    <xf numFmtId="11" fontId="0" fillId="0" borderId="0" xfId="0" applyNumberFormat="1" applyBorder="1" applyAlignment="1" applyProtection="1">
      <alignment horizontal="center"/>
    </xf>
    <xf numFmtId="1" fontId="1" fillId="0" borderId="6" xfId="0" applyNumberFormat="1" applyFont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1" fontId="0" fillId="0" borderId="8" xfId="0" applyNumberFormat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/>
    </xf>
    <xf numFmtId="1" fontId="1" fillId="0" borderId="13" xfId="0" applyNumberFormat="1" applyFont="1" applyBorder="1" applyAlignment="1" applyProtection="1">
      <alignment horizontal="center"/>
    </xf>
    <xf numFmtId="11" fontId="0" fillId="0" borderId="8" xfId="0" applyNumberFormat="1" applyBorder="1" applyAlignment="1" applyProtection="1">
      <alignment horizontal="center"/>
    </xf>
    <xf numFmtId="1" fontId="1" fillId="0" borderId="9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3" xfId="0" applyBorder="1" applyAlignment="1" applyProtection="1"/>
    <xf numFmtId="1" fontId="0" fillId="0" borderId="0" xfId="0" applyNumberForma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" fontId="0" fillId="0" borderId="15" xfId="0" applyNumberFormat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Lei de Hubble</a:t>
            </a:r>
          </a:p>
        </c:rich>
      </c:tx>
      <c:layout/>
      <c:spPr>
        <a:noFill/>
        <a:ln>
          <a:noFill/>
        </a:ln>
        <a:effectLst/>
      </c:spPr>
    </c:title>
    <c:plotArea>
      <c:layout/>
      <c:scatterChart>
        <c:scatterStyle val="lineMarker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</c:trendline>
          <c:xVal>
            <c:numRef>
              <c:f>Dados!$N$3:$N$14</c:f>
              <c:numCache>
                <c:formatCode>0</c:formatCode>
                <c:ptCount val="12"/>
                <c:pt idx="0">
                  <c:v>72.443596007498968</c:v>
                </c:pt>
                <c:pt idx="1">
                  <c:v>77.624711662869387</c:v>
                </c:pt>
                <c:pt idx="2">
                  <c:v>594.2921586155752</c:v>
                </c:pt>
                <c:pt idx="3">
                  <c:v>599.79107625551148</c:v>
                </c:pt>
                <c:pt idx="4">
                  <c:v>210.86281499332927</c:v>
                </c:pt>
                <c:pt idx="5">
                  <c:v>198.60949173573735</c:v>
                </c:pt>
                <c:pt idx="6">
                  <c:v>564.93697481230424</c:v>
                </c:pt>
                <c:pt idx="7">
                  <c:v>554.62571295791133</c:v>
                </c:pt>
                <c:pt idx="8">
                  <c:v>306.19634336906921</c:v>
                </c:pt>
                <c:pt idx="9">
                  <c:v>260.61535499989009</c:v>
                </c:pt>
                <c:pt idx="10">
                  <c:v>123.02687708123825</c:v>
                </c:pt>
                <c:pt idx="11">
                  <c:v>42.657951880159338</c:v>
                </c:pt>
              </c:numCache>
            </c:numRef>
          </c:xVal>
          <c:yVal>
            <c:numRef>
              <c:f>Dados!$L$3:$L$14</c:f>
              <c:numCache>
                <c:formatCode>0</c:formatCode>
                <c:ptCount val="12"/>
                <c:pt idx="0">
                  <c:v>5992.3069334879838</c:v>
                </c:pt>
                <c:pt idx="1">
                  <c:v>5992.3069334879838</c:v>
                </c:pt>
                <c:pt idx="2">
                  <c:v>42428.317576207453</c:v>
                </c:pt>
                <c:pt idx="3">
                  <c:v>42428.317576207453</c:v>
                </c:pt>
                <c:pt idx="4">
                  <c:v>15103.939529267149</c:v>
                </c:pt>
                <c:pt idx="5">
                  <c:v>14914.949817867038</c:v>
                </c:pt>
                <c:pt idx="6">
                  <c:v>39020.303157830218</c:v>
                </c:pt>
                <c:pt idx="7">
                  <c:v>39020.303157830218</c:v>
                </c:pt>
                <c:pt idx="8">
                  <c:v>21178.361259786594</c:v>
                </c:pt>
                <c:pt idx="9">
                  <c:v>21178.361259786594</c:v>
                </c:pt>
                <c:pt idx="10">
                  <c:v>9029.5177987477073</c:v>
                </c:pt>
                <c:pt idx="11">
                  <c:v>2955.096068228263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B4D-4A3A-BA46-43A96F578DAA}"/>
            </c:ext>
          </c:extLst>
        </c:ser>
        <c:dLbls/>
        <c:axId val="112029696"/>
        <c:axId val="112031616"/>
      </c:scatterChart>
      <c:valAx>
        <c:axId val="11202969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Distância (Mpc)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31616"/>
        <c:crosses val="autoZero"/>
        <c:crossBetween val="midCat"/>
      </c:valAx>
      <c:valAx>
        <c:axId val="112031616"/>
        <c:scaling>
          <c:orientation val="minMax"/>
          <c:max val="4500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Velocidade (km/s)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29696"/>
        <c:crosses val="autoZero"/>
        <c:crossBetween val="midCat"/>
        <c:majorUnit val="5000"/>
        <c:minorUnit val="1000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8626</xdr:rowOff>
    </xdr:from>
    <xdr:to>
      <xdr:col>13</xdr:col>
      <xdr:colOff>0</xdr:colOff>
      <xdr:row>29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EC0E5B8C-1014-4B36-825A-7ED1D0805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D13" workbookViewId="0">
      <selection activeCell="E13" sqref="E13"/>
    </sheetView>
  </sheetViews>
  <sheetFormatPr defaultColWidth="9" defaultRowHeight="15"/>
  <cols>
    <col min="1" max="1" width="10.5703125" style="27" customWidth="1"/>
    <col min="2" max="5" width="8.5703125" style="27" customWidth="1"/>
    <col min="6" max="9" width="11.140625" style="27" customWidth="1"/>
    <col min="10" max="11" width="8.5703125" style="27" customWidth="1"/>
    <col min="12" max="12" width="11.140625" style="27" customWidth="1"/>
    <col min="13" max="14" width="8.5703125" style="27" customWidth="1"/>
    <col min="15" max="15" width="11.140625" style="27" customWidth="1"/>
    <col min="16" max="16384" width="9" style="6"/>
  </cols>
  <sheetData>
    <row r="1" spans="1:15">
      <c r="A1" s="54" t="s">
        <v>0</v>
      </c>
      <c r="B1" s="1" t="s">
        <v>16</v>
      </c>
      <c r="C1" s="48" t="s">
        <v>15</v>
      </c>
      <c r="D1" s="2" t="s">
        <v>28</v>
      </c>
      <c r="E1" s="49" t="s">
        <v>27</v>
      </c>
      <c r="F1" s="3" t="s">
        <v>17</v>
      </c>
      <c r="G1" s="3" t="s">
        <v>17</v>
      </c>
      <c r="H1" s="3" t="s">
        <v>18</v>
      </c>
      <c r="I1" s="3" t="s">
        <v>19</v>
      </c>
      <c r="J1" s="3" t="s">
        <v>29</v>
      </c>
      <c r="K1" s="3" t="s">
        <v>26</v>
      </c>
      <c r="L1" s="4" t="s">
        <v>14</v>
      </c>
      <c r="M1" s="1" t="s">
        <v>25</v>
      </c>
      <c r="N1" s="4" t="s">
        <v>25</v>
      </c>
      <c r="O1" s="5" t="s">
        <v>31</v>
      </c>
    </row>
    <row r="2" spans="1:15" ht="15.75" thickBot="1">
      <c r="A2" s="55"/>
      <c r="B2" s="7" t="s">
        <v>30</v>
      </c>
      <c r="C2" s="13" t="s">
        <v>30</v>
      </c>
      <c r="D2" s="9" t="s">
        <v>20</v>
      </c>
      <c r="E2" s="50" t="s">
        <v>20</v>
      </c>
      <c r="F2" s="10" t="s">
        <v>20</v>
      </c>
      <c r="G2" s="10" t="s">
        <v>20</v>
      </c>
      <c r="H2" s="7" t="s">
        <v>30</v>
      </c>
      <c r="I2" s="7" t="s">
        <v>30</v>
      </c>
      <c r="J2" s="10" t="s">
        <v>21</v>
      </c>
      <c r="K2" s="10" t="s">
        <v>21</v>
      </c>
      <c r="L2" s="11" t="s">
        <v>21</v>
      </c>
      <c r="M2" s="7" t="s">
        <v>22</v>
      </c>
      <c r="N2" s="11" t="s">
        <v>23</v>
      </c>
      <c r="O2" s="12" t="s">
        <v>24</v>
      </c>
    </row>
    <row r="3" spans="1:15">
      <c r="A3" s="46" t="s">
        <v>1</v>
      </c>
      <c r="B3" s="8">
        <v>-22</v>
      </c>
      <c r="C3" s="37">
        <v>12.3</v>
      </c>
      <c r="D3" s="38">
        <v>4010</v>
      </c>
      <c r="E3" s="43">
        <v>4050</v>
      </c>
      <c r="F3" s="14">
        <f t="shared" ref="F3:F14" si="0">IF(D3="","",D3-l0k)</f>
        <v>76.329999999999927</v>
      </c>
      <c r="G3" s="14">
        <f t="shared" ref="G3:G14" si="1">IF(E3="","",E3-l0h)</f>
        <v>81.5300000000002</v>
      </c>
      <c r="H3" s="15">
        <f t="shared" ref="H3:H14" si="2">IF(F3="","",F3/l0k)</f>
        <v>1.9404271329318403E-2</v>
      </c>
      <c r="I3" s="15">
        <f t="shared" ref="I3:I14" si="3">IF(G3="","",G3/l0h)</f>
        <v>2.0544441560601492E-2</v>
      </c>
      <c r="J3" s="14">
        <f t="shared" ref="J3:J14" si="4">IF(H3="","",vluz*H3)</f>
        <v>5821.2813987955205</v>
      </c>
      <c r="K3" s="14">
        <f t="shared" ref="K3:K14" si="5">IF(I3="","",vluz*I3)</f>
        <v>6163.3324681804479</v>
      </c>
      <c r="L3" s="16">
        <f>IF(OR(J3="",K3=""),"",AVERAGE(J3,K3))</f>
        <v>5992.3069334879838</v>
      </c>
      <c r="M3" s="17">
        <f>IF(C3="","",10^((C3-B3+5)/5))</f>
        <v>72443596.007498965</v>
      </c>
      <c r="N3" s="16">
        <f>IF(M3="","",M3/1000000)</f>
        <v>72.443596007498968</v>
      </c>
      <c r="O3" s="18">
        <f>IF(OR(L3="",N3=""),"",L3/N3)</f>
        <v>82.71686199657583</v>
      </c>
    </row>
    <row r="4" spans="1:15">
      <c r="A4" s="46" t="s">
        <v>55</v>
      </c>
      <c r="B4" s="8">
        <v>-22</v>
      </c>
      <c r="C4" s="39">
        <v>12.45</v>
      </c>
      <c r="D4" s="40">
        <v>4010</v>
      </c>
      <c r="E4" s="44">
        <v>4050</v>
      </c>
      <c r="F4" s="14">
        <f t="shared" si="0"/>
        <v>76.329999999999927</v>
      </c>
      <c r="G4" s="14">
        <f t="shared" si="1"/>
        <v>81.5300000000002</v>
      </c>
      <c r="H4" s="15">
        <f t="shared" si="2"/>
        <v>1.9404271329318403E-2</v>
      </c>
      <c r="I4" s="15">
        <f t="shared" si="3"/>
        <v>2.0544441560601492E-2</v>
      </c>
      <c r="J4" s="14">
        <f t="shared" si="4"/>
        <v>5821.2813987955205</v>
      </c>
      <c r="K4" s="14">
        <f t="shared" si="5"/>
        <v>6163.3324681804479</v>
      </c>
      <c r="L4" s="16">
        <f t="shared" ref="L4:L14" si="6">IF(OR(J4="",K4=""),"",AVERAGE(J4,K4))</f>
        <v>5992.3069334879838</v>
      </c>
      <c r="M4" s="17">
        <f t="shared" ref="M4:M14" si="7">IF(C4="","",10^((C4-B4+5)/5))</f>
        <v>77624711.662869394</v>
      </c>
      <c r="N4" s="16">
        <f t="shared" ref="N4:N14" si="8">IF(M4="","",M4/1000000)</f>
        <v>77.624711662869387</v>
      </c>
      <c r="O4" s="18">
        <f t="shared" ref="O4:O14" si="9">IF(OR(L4="",N4=""),"",L4/N4)</f>
        <v>77.195867206735315</v>
      </c>
    </row>
    <row r="5" spans="1:15">
      <c r="A5" s="46" t="s">
        <v>2</v>
      </c>
      <c r="B5" s="8">
        <v>-22</v>
      </c>
      <c r="C5" s="39">
        <v>16.87</v>
      </c>
      <c r="D5" s="40">
        <v>4490</v>
      </c>
      <c r="E5" s="19"/>
      <c r="F5" s="14">
        <f t="shared" si="0"/>
        <v>556.32999999999993</v>
      </c>
      <c r="G5" s="20" t="str">
        <f t="shared" si="1"/>
        <v/>
      </c>
      <c r="H5" s="15">
        <f t="shared" si="2"/>
        <v>0.14142772525402483</v>
      </c>
      <c r="I5" s="21" t="str">
        <f t="shared" si="3"/>
        <v/>
      </c>
      <c r="J5" s="14">
        <f t="shared" si="4"/>
        <v>42428.317576207453</v>
      </c>
      <c r="K5" s="20" t="str">
        <f t="shared" si="5"/>
        <v/>
      </c>
      <c r="L5" s="16">
        <f>IF(J5="","",J5)</f>
        <v>42428.317576207453</v>
      </c>
      <c r="M5" s="17">
        <f t="shared" si="7"/>
        <v>594292158.61557519</v>
      </c>
      <c r="N5" s="16">
        <f t="shared" si="8"/>
        <v>594.2921586155752</v>
      </c>
      <c r="O5" s="18">
        <f t="shared" si="9"/>
        <v>71.393029440344179</v>
      </c>
    </row>
    <row r="6" spans="1:15">
      <c r="A6" s="46" t="s">
        <v>3</v>
      </c>
      <c r="B6" s="8">
        <v>-22</v>
      </c>
      <c r="C6" s="39">
        <v>16.89</v>
      </c>
      <c r="D6" s="40">
        <v>4490</v>
      </c>
      <c r="E6" s="19"/>
      <c r="F6" s="14">
        <f t="shared" si="0"/>
        <v>556.32999999999993</v>
      </c>
      <c r="G6" s="20" t="str">
        <f t="shared" si="1"/>
        <v/>
      </c>
      <c r="H6" s="15">
        <f t="shared" si="2"/>
        <v>0.14142772525402483</v>
      </c>
      <c r="I6" s="21" t="str">
        <f t="shared" si="3"/>
        <v/>
      </c>
      <c r="J6" s="14">
        <f t="shared" si="4"/>
        <v>42428.317576207453</v>
      </c>
      <c r="K6" s="20" t="str">
        <f t="shared" si="5"/>
        <v/>
      </c>
      <c r="L6" s="16">
        <f>IF(J6="","",J6)</f>
        <v>42428.317576207453</v>
      </c>
      <c r="M6" s="17">
        <f t="shared" si="7"/>
        <v>599791076.25551152</v>
      </c>
      <c r="N6" s="16">
        <f t="shared" si="8"/>
        <v>599.79107625551148</v>
      </c>
      <c r="O6" s="18">
        <f t="shared" si="9"/>
        <v>70.738494212162891</v>
      </c>
    </row>
    <row r="7" spans="1:15">
      <c r="A7" s="46" t="s">
        <v>4</v>
      </c>
      <c r="B7" s="8">
        <v>-22</v>
      </c>
      <c r="C7" s="39">
        <v>14.62</v>
      </c>
      <c r="D7" s="40">
        <v>4130</v>
      </c>
      <c r="E7" s="44">
        <v>4170</v>
      </c>
      <c r="F7" s="14">
        <f t="shared" si="0"/>
        <v>196.32999999999993</v>
      </c>
      <c r="G7" s="14">
        <f t="shared" si="1"/>
        <v>201.5300000000002</v>
      </c>
      <c r="H7" s="15">
        <f t="shared" si="2"/>
        <v>4.9910134810495013E-2</v>
      </c>
      <c r="I7" s="15">
        <f t="shared" si="3"/>
        <v>5.0782795384619314E-2</v>
      </c>
      <c r="J7" s="14">
        <f t="shared" si="4"/>
        <v>14973.040443148504</v>
      </c>
      <c r="K7" s="14">
        <f t="shared" si="5"/>
        <v>15234.838615385794</v>
      </c>
      <c r="L7" s="16">
        <f t="shared" si="6"/>
        <v>15103.939529267149</v>
      </c>
      <c r="M7" s="17">
        <f t="shared" si="7"/>
        <v>210862814.99332926</v>
      </c>
      <c r="N7" s="16">
        <f t="shared" si="8"/>
        <v>210.86281499332927</v>
      </c>
      <c r="O7" s="18">
        <f t="shared" si="9"/>
        <v>71.629222676103268</v>
      </c>
    </row>
    <row r="8" spans="1:15">
      <c r="A8" s="46" t="s">
        <v>56</v>
      </c>
      <c r="B8" s="8">
        <v>-22</v>
      </c>
      <c r="C8" s="39">
        <v>14.49</v>
      </c>
      <c r="D8" s="40">
        <v>4130</v>
      </c>
      <c r="E8" s="44">
        <v>4165</v>
      </c>
      <c r="F8" s="14">
        <f t="shared" si="0"/>
        <v>196.32999999999993</v>
      </c>
      <c r="G8" s="14">
        <f t="shared" si="1"/>
        <v>196.5300000000002</v>
      </c>
      <c r="H8" s="15">
        <f t="shared" si="2"/>
        <v>4.9910134810495013E-2</v>
      </c>
      <c r="I8" s="15">
        <f t="shared" si="3"/>
        <v>4.9522863975285242E-2</v>
      </c>
      <c r="J8" s="14">
        <f t="shared" si="4"/>
        <v>14973.040443148504</v>
      </c>
      <c r="K8" s="14">
        <f t="shared" si="5"/>
        <v>14856.859192585573</v>
      </c>
      <c r="L8" s="16">
        <f t="shared" si="6"/>
        <v>14914.949817867038</v>
      </c>
      <c r="M8" s="17">
        <f t="shared" si="7"/>
        <v>198609491.73573735</v>
      </c>
      <c r="N8" s="16">
        <f t="shared" si="8"/>
        <v>198.60949173573735</v>
      </c>
      <c r="O8" s="18">
        <f t="shared" si="9"/>
        <v>75.09686313337096</v>
      </c>
    </row>
    <row r="9" spans="1:15">
      <c r="A9" s="46" t="s">
        <v>6</v>
      </c>
      <c r="B9" s="8">
        <v>-22</v>
      </c>
      <c r="C9" s="39">
        <v>16.760000000000002</v>
      </c>
      <c r="D9" s="40">
        <v>4440</v>
      </c>
      <c r="E9" s="44">
        <v>4490</v>
      </c>
      <c r="F9" s="14">
        <f t="shared" si="0"/>
        <v>506.32999999999993</v>
      </c>
      <c r="G9" s="14">
        <f t="shared" si="1"/>
        <v>521.5300000000002</v>
      </c>
      <c r="H9" s="15">
        <f t="shared" si="2"/>
        <v>0.1287169488035346</v>
      </c>
      <c r="I9" s="15">
        <f t="shared" si="3"/>
        <v>0.13141840558200019</v>
      </c>
      <c r="J9" s="14">
        <f t="shared" si="4"/>
        <v>38615.084641060377</v>
      </c>
      <c r="K9" s="14">
        <f t="shared" si="5"/>
        <v>39425.521674600059</v>
      </c>
      <c r="L9" s="16">
        <f t="shared" si="6"/>
        <v>39020.303157830218</v>
      </c>
      <c r="M9" s="17">
        <f t="shared" si="7"/>
        <v>564936974.81230426</v>
      </c>
      <c r="N9" s="16">
        <f t="shared" si="8"/>
        <v>564.93697481230424</v>
      </c>
      <c r="O9" s="18">
        <f t="shared" si="9"/>
        <v>69.070188175936622</v>
      </c>
    </row>
    <row r="10" spans="1:15">
      <c r="A10" s="46" t="s">
        <v>5</v>
      </c>
      <c r="B10" s="8">
        <v>-22</v>
      </c>
      <c r="C10" s="39">
        <v>16.72</v>
      </c>
      <c r="D10" s="40">
        <v>4440</v>
      </c>
      <c r="E10" s="44">
        <v>4490</v>
      </c>
      <c r="F10" s="14">
        <f t="shared" si="0"/>
        <v>506.32999999999993</v>
      </c>
      <c r="G10" s="14">
        <f t="shared" si="1"/>
        <v>521.5300000000002</v>
      </c>
      <c r="H10" s="15">
        <f t="shared" si="2"/>
        <v>0.1287169488035346</v>
      </c>
      <c r="I10" s="15">
        <f t="shared" si="3"/>
        <v>0.13141840558200019</v>
      </c>
      <c r="J10" s="14">
        <f t="shared" si="4"/>
        <v>38615.084641060377</v>
      </c>
      <c r="K10" s="14">
        <f t="shared" si="5"/>
        <v>39425.521674600059</v>
      </c>
      <c r="L10" s="16">
        <f t="shared" si="6"/>
        <v>39020.303157830218</v>
      </c>
      <c r="M10" s="17">
        <f t="shared" si="7"/>
        <v>554625712.95791137</v>
      </c>
      <c r="N10" s="16">
        <f t="shared" si="8"/>
        <v>554.62571295791133</v>
      </c>
      <c r="O10" s="18">
        <f t="shared" si="9"/>
        <v>70.354298847286472</v>
      </c>
    </row>
    <row r="11" spans="1:15">
      <c r="A11" s="46" t="s">
        <v>7</v>
      </c>
      <c r="B11" s="8">
        <v>-22</v>
      </c>
      <c r="C11" s="39">
        <v>15.43</v>
      </c>
      <c r="D11" s="40">
        <v>4210</v>
      </c>
      <c r="E11" s="44">
        <v>4250</v>
      </c>
      <c r="F11" s="14">
        <f t="shared" si="0"/>
        <v>276.32999999999993</v>
      </c>
      <c r="G11" s="14">
        <f t="shared" si="1"/>
        <v>281.5300000000002</v>
      </c>
      <c r="H11" s="15">
        <f t="shared" si="2"/>
        <v>7.0247377131279418E-2</v>
      </c>
      <c r="I11" s="15">
        <f t="shared" si="3"/>
        <v>7.0941697933964529E-2</v>
      </c>
      <c r="J11" s="14">
        <f t="shared" si="4"/>
        <v>21074.213139383824</v>
      </c>
      <c r="K11" s="14">
        <f t="shared" si="5"/>
        <v>21282.50938018936</v>
      </c>
      <c r="L11" s="16">
        <f t="shared" si="6"/>
        <v>21178.361259786594</v>
      </c>
      <c r="M11" s="17">
        <f t="shared" si="7"/>
        <v>306196343.36906922</v>
      </c>
      <c r="N11" s="16">
        <f t="shared" si="8"/>
        <v>306.19634336906921</v>
      </c>
      <c r="O11" s="18">
        <f t="shared" si="9"/>
        <v>69.165950927962484</v>
      </c>
    </row>
    <row r="12" spans="1:15">
      <c r="A12" s="46" t="s">
        <v>8</v>
      </c>
      <c r="B12" s="8">
        <v>-22</v>
      </c>
      <c r="C12" s="39">
        <v>15.08</v>
      </c>
      <c r="D12" s="40">
        <v>4210</v>
      </c>
      <c r="E12" s="44">
        <v>4250</v>
      </c>
      <c r="F12" s="14">
        <f t="shared" si="0"/>
        <v>276.32999999999993</v>
      </c>
      <c r="G12" s="14">
        <f t="shared" si="1"/>
        <v>281.5300000000002</v>
      </c>
      <c r="H12" s="15">
        <f t="shared" si="2"/>
        <v>7.0247377131279418E-2</v>
      </c>
      <c r="I12" s="15">
        <f t="shared" si="3"/>
        <v>7.0941697933964529E-2</v>
      </c>
      <c r="J12" s="14">
        <f t="shared" si="4"/>
        <v>21074.213139383824</v>
      </c>
      <c r="K12" s="14">
        <f t="shared" si="5"/>
        <v>21282.50938018936</v>
      </c>
      <c r="L12" s="16">
        <f t="shared" si="6"/>
        <v>21178.361259786594</v>
      </c>
      <c r="M12" s="17">
        <f t="shared" si="7"/>
        <v>260615354.99989009</v>
      </c>
      <c r="N12" s="16">
        <f t="shared" si="8"/>
        <v>260.61535499989009</v>
      </c>
      <c r="O12" s="18">
        <f t="shared" si="9"/>
        <v>81.262906630330846</v>
      </c>
    </row>
    <row r="13" spans="1:15">
      <c r="A13" s="46" t="s">
        <v>9</v>
      </c>
      <c r="B13" s="8">
        <v>-22</v>
      </c>
      <c r="C13" s="39">
        <v>13.45</v>
      </c>
      <c r="D13" s="40">
        <v>4050</v>
      </c>
      <c r="E13" s="44">
        <v>4090</v>
      </c>
      <c r="F13" s="14">
        <f t="shared" si="0"/>
        <v>116.32999999999993</v>
      </c>
      <c r="G13" s="14">
        <f t="shared" si="1"/>
        <v>121.5300000000002</v>
      </c>
      <c r="H13" s="15">
        <f t="shared" si="2"/>
        <v>2.9572892489710609E-2</v>
      </c>
      <c r="I13" s="15">
        <f t="shared" si="3"/>
        <v>3.06238928352741E-2</v>
      </c>
      <c r="J13" s="14">
        <f t="shared" si="4"/>
        <v>8871.8677469131835</v>
      </c>
      <c r="K13" s="14">
        <f t="shared" si="5"/>
        <v>9187.1678505822292</v>
      </c>
      <c r="L13" s="16">
        <f t="shared" si="6"/>
        <v>9029.5177987477073</v>
      </c>
      <c r="M13" s="17">
        <f t="shared" si="7"/>
        <v>123026877.08123825</v>
      </c>
      <c r="N13" s="16">
        <f t="shared" si="8"/>
        <v>123.02687708123825</v>
      </c>
      <c r="O13" s="18">
        <f t="shared" si="9"/>
        <v>73.394676130690144</v>
      </c>
    </row>
    <row r="14" spans="1:15" ht="15.75" thickBot="1">
      <c r="A14" s="47" t="s">
        <v>10</v>
      </c>
      <c r="B14" s="7">
        <v>-22</v>
      </c>
      <c r="C14" s="41">
        <v>11.15</v>
      </c>
      <c r="D14" s="42">
        <v>3970</v>
      </c>
      <c r="E14" s="45">
        <v>4010</v>
      </c>
      <c r="F14" s="22">
        <f t="shared" si="0"/>
        <v>36.329999999999927</v>
      </c>
      <c r="G14" s="22">
        <f t="shared" si="1"/>
        <v>41.5300000000002</v>
      </c>
      <c r="H14" s="23">
        <f t="shared" si="2"/>
        <v>9.2356501689262009E-3</v>
      </c>
      <c r="I14" s="23">
        <f t="shared" si="3"/>
        <v>1.0464990285928885E-2</v>
      </c>
      <c r="J14" s="22">
        <f t="shared" si="4"/>
        <v>2770.6950506778603</v>
      </c>
      <c r="K14" s="22">
        <f t="shared" si="5"/>
        <v>3139.4970857786657</v>
      </c>
      <c r="L14" s="24">
        <f t="shared" si="6"/>
        <v>2955.096068228263</v>
      </c>
      <c r="M14" s="25">
        <f t="shared" si="7"/>
        <v>42657951.880159341</v>
      </c>
      <c r="N14" s="24">
        <f t="shared" si="8"/>
        <v>42.657951880159338</v>
      </c>
      <c r="O14" s="26">
        <f t="shared" si="9"/>
        <v>69.274213551792883</v>
      </c>
    </row>
    <row r="15" spans="1:15" ht="15.75" thickBot="1">
      <c r="L15" s="28"/>
      <c r="M15" s="28"/>
      <c r="N15" s="28"/>
      <c r="O15" s="29"/>
    </row>
    <row r="16" spans="1:15" ht="15.75" thickBot="1">
      <c r="A16" s="56" t="s">
        <v>32</v>
      </c>
      <c r="B16" s="57"/>
      <c r="C16" s="58"/>
      <c r="E16" s="59" t="s">
        <v>35</v>
      </c>
      <c r="F16" s="60"/>
      <c r="G16" s="61"/>
      <c r="I16" s="59" t="s">
        <v>38</v>
      </c>
      <c r="J16" s="60"/>
      <c r="K16" s="60"/>
      <c r="L16" s="61"/>
    </row>
    <row r="17" spans="1:12" ht="15.75" thickBot="1">
      <c r="A17" s="13" t="s">
        <v>12</v>
      </c>
      <c r="B17" s="8">
        <v>300000</v>
      </c>
      <c r="C17" s="30" t="s">
        <v>11</v>
      </c>
      <c r="E17" s="31" t="s">
        <v>36</v>
      </c>
      <c r="F17" s="32">
        <f>AVERAGE(O3:O14)</f>
        <v>73.441047744107649</v>
      </c>
      <c r="G17" s="33" t="s">
        <v>37</v>
      </c>
      <c r="I17" s="31" t="s">
        <v>49</v>
      </c>
      <c r="J17" s="32">
        <f>(30856780000000000000)/(3600*24*365.25)/(1000000000)*1/F17</f>
        <v>13.313976098286572</v>
      </c>
      <c r="K17" s="60" t="s">
        <v>39</v>
      </c>
      <c r="L17" s="61"/>
    </row>
    <row r="18" spans="1:12">
      <c r="A18" s="34" t="s">
        <v>33</v>
      </c>
      <c r="B18" s="8">
        <v>3933.67</v>
      </c>
      <c r="C18" s="30" t="s">
        <v>13</v>
      </c>
    </row>
    <row r="19" spans="1:12" ht="15.75" thickBot="1">
      <c r="A19" s="35" t="s">
        <v>34</v>
      </c>
      <c r="B19" s="7">
        <v>3968.47</v>
      </c>
      <c r="C19" s="36" t="s">
        <v>13</v>
      </c>
    </row>
    <row r="20" spans="1:12" ht="15.75" thickBot="1"/>
    <row r="21" spans="1:12" ht="15.75" thickBot="1">
      <c r="A21" s="65" t="s">
        <v>40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1:12">
      <c r="A22" s="68" t="s">
        <v>41</v>
      </c>
      <c r="B22" s="69"/>
      <c r="C22" s="70"/>
      <c r="D22" s="62" t="s">
        <v>42</v>
      </c>
      <c r="E22" s="63"/>
      <c r="F22" s="63"/>
      <c r="G22" s="63"/>
      <c r="H22" s="63"/>
      <c r="I22" s="63"/>
      <c r="J22" s="63"/>
      <c r="K22" s="63"/>
      <c r="L22" s="64"/>
    </row>
    <row r="23" spans="1:12">
      <c r="A23" s="71"/>
      <c r="B23" s="72"/>
      <c r="C23" s="73"/>
      <c r="D23" s="51" t="s">
        <v>48</v>
      </c>
      <c r="E23" s="52"/>
      <c r="F23" s="52"/>
      <c r="G23" s="52"/>
      <c r="H23" s="52"/>
      <c r="I23" s="52"/>
      <c r="J23" s="52"/>
      <c r="K23" s="52"/>
      <c r="L23" s="53"/>
    </row>
    <row r="24" spans="1:12">
      <c r="A24" s="71"/>
      <c r="B24" s="72"/>
      <c r="C24" s="73"/>
      <c r="D24" s="51" t="s">
        <v>50</v>
      </c>
      <c r="E24" s="52"/>
      <c r="F24" s="52"/>
      <c r="G24" s="52"/>
      <c r="H24" s="52"/>
      <c r="I24" s="52"/>
      <c r="J24" s="52"/>
      <c r="K24" s="52"/>
      <c r="L24" s="53"/>
    </row>
    <row r="25" spans="1:12" ht="15.75" thickBot="1">
      <c r="A25" s="74"/>
      <c r="B25" s="75"/>
      <c r="C25" s="76"/>
      <c r="D25" s="77" t="s">
        <v>43</v>
      </c>
      <c r="E25" s="78"/>
      <c r="F25" s="78"/>
      <c r="G25" s="78"/>
      <c r="H25" s="78"/>
      <c r="I25" s="78"/>
      <c r="J25" s="78"/>
      <c r="K25" s="78"/>
      <c r="L25" s="79"/>
    </row>
    <row r="26" spans="1:12">
      <c r="A26" s="68" t="s">
        <v>54</v>
      </c>
      <c r="B26" s="69"/>
      <c r="C26" s="70"/>
      <c r="D26" s="62" t="s">
        <v>57</v>
      </c>
      <c r="E26" s="63"/>
      <c r="F26" s="63"/>
      <c r="G26" s="63"/>
      <c r="H26" s="63"/>
      <c r="I26" s="63"/>
      <c r="J26" s="63"/>
      <c r="K26" s="63"/>
      <c r="L26" s="64"/>
    </row>
    <row r="27" spans="1:12">
      <c r="A27" s="71"/>
      <c r="B27" s="72"/>
      <c r="C27" s="73"/>
      <c r="D27" s="51" t="s">
        <v>58</v>
      </c>
      <c r="E27" s="52"/>
      <c r="F27" s="52"/>
      <c r="G27" s="52"/>
      <c r="H27" s="52"/>
      <c r="I27" s="52"/>
      <c r="J27" s="52"/>
      <c r="K27" s="52"/>
      <c r="L27" s="53"/>
    </row>
    <row r="28" spans="1:12" ht="15.75" thickBot="1">
      <c r="A28" s="74"/>
      <c r="B28" s="75"/>
      <c r="C28" s="76"/>
      <c r="D28" s="77" t="s">
        <v>59</v>
      </c>
      <c r="E28" s="78"/>
      <c r="F28" s="78"/>
      <c r="G28" s="78"/>
      <c r="H28" s="78"/>
      <c r="I28" s="78"/>
      <c r="J28" s="78"/>
      <c r="K28" s="78"/>
      <c r="L28" s="79"/>
    </row>
    <row r="29" spans="1:12">
      <c r="A29" s="68" t="s">
        <v>44</v>
      </c>
      <c r="B29" s="69"/>
      <c r="C29" s="70"/>
      <c r="D29" s="62" t="s">
        <v>45</v>
      </c>
      <c r="E29" s="63"/>
      <c r="F29" s="63"/>
      <c r="G29" s="63"/>
      <c r="H29" s="63"/>
      <c r="I29" s="63"/>
      <c r="J29" s="63"/>
      <c r="K29" s="63"/>
      <c r="L29" s="64"/>
    </row>
    <row r="30" spans="1:12" ht="14.25" customHeight="1">
      <c r="A30" s="71"/>
      <c r="B30" s="72"/>
      <c r="C30" s="73"/>
      <c r="D30" s="51" t="s">
        <v>46</v>
      </c>
      <c r="E30" s="52"/>
      <c r="F30" s="52"/>
      <c r="G30" s="52"/>
      <c r="H30" s="52"/>
      <c r="I30" s="52"/>
      <c r="J30" s="52"/>
      <c r="K30" s="52"/>
      <c r="L30" s="53"/>
    </row>
    <row r="31" spans="1:12">
      <c r="A31" s="71"/>
      <c r="B31" s="72"/>
      <c r="C31" s="73"/>
      <c r="D31" s="83" t="s">
        <v>47</v>
      </c>
      <c r="E31" s="84"/>
      <c r="F31" s="84"/>
      <c r="G31" s="84"/>
      <c r="H31" s="84"/>
      <c r="I31" s="84"/>
      <c r="J31" s="84"/>
      <c r="K31" s="84"/>
      <c r="L31" s="85"/>
    </row>
    <row r="32" spans="1:12">
      <c r="A32" s="71"/>
      <c r="B32" s="72"/>
      <c r="C32" s="73"/>
      <c r="D32" s="80" t="s">
        <v>52</v>
      </c>
      <c r="E32" s="81"/>
      <c r="F32" s="81"/>
      <c r="G32" s="81"/>
      <c r="H32" s="81"/>
      <c r="I32" s="81"/>
      <c r="J32" s="81"/>
      <c r="K32" s="81"/>
      <c r="L32" s="82"/>
    </row>
    <row r="33" spans="1:12">
      <c r="A33" s="71"/>
      <c r="B33" s="72"/>
      <c r="C33" s="73"/>
      <c r="D33" s="80" t="s">
        <v>53</v>
      </c>
      <c r="E33" s="81"/>
      <c r="F33" s="81"/>
      <c r="G33" s="81"/>
      <c r="H33" s="81"/>
      <c r="I33" s="81"/>
      <c r="J33" s="81"/>
      <c r="K33" s="81"/>
      <c r="L33" s="82"/>
    </row>
    <row r="34" spans="1:12" ht="15.75" thickBot="1">
      <c r="A34" s="74"/>
      <c r="B34" s="75"/>
      <c r="C34" s="76"/>
      <c r="D34" s="77" t="s">
        <v>51</v>
      </c>
      <c r="E34" s="78"/>
      <c r="F34" s="78"/>
      <c r="G34" s="78"/>
      <c r="H34" s="78"/>
      <c r="I34" s="78"/>
      <c r="J34" s="78"/>
      <c r="K34" s="78"/>
      <c r="L34" s="79"/>
    </row>
  </sheetData>
  <sheetProtection sheet="1" objects="1" scenarios="1" selectLockedCells="1"/>
  <mergeCells count="22">
    <mergeCell ref="D23:L23"/>
    <mergeCell ref="D22:L22"/>
    <mergeCell ref="D34:L34"/>
    <mergeCell ref="D33:L33"/>
    <mergeCell ref="D32:L32"/>
    <mergeCell ref="D31:L31"/>
    <mergeCell ref="D30:L30"/>
    <mergeCell ref="A1:A2"/>
    <mergeCell ref="A16:C16"/>
    <mergeCell ref="E16:G16"/>
    <mergeCell ref="K17:L17"/>
    <mergeCell ref="I16:L16"/>
    <mergeCell ref="D29:L29"/>
    <mergeCell ref="A21:L21"/>
    <mergeCell ref="A22:C25"/>
    <mergeCell ref="A26:C28"/>
    <mergeCell ref="A29:C34"/>
    <mergeCell ref="D28:L28"/>
    <mergeCell ref="D27:L27"/>
    <mergeCell ref="D26:L26"/>
    <mergeCell ref="D25:L25"/>
    <mergeCell ref="D24:L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sheetProtection sheet="1" objects="1" scenarios="1" selectLockedCell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5</vt:i4>
      </vt:variant>
    </vt:vector>
  </HeadingPairs>
  <TitlesOfParts>
    <vt:vector size="7" baseType="lpstr">
      <vt:lpstr>Dados</vt:lpstr>
      <vt:lpstr>Gráfico</vt:lpstr>
      <vt:lpstr>l0h</vt:lpstr>
      <vt:lpstr>l0k</vt:lpstr>
      <vt:lpstr>lh0</vt:lpstr>
      <vt:lpstr>lk0</vt:lpstr>
      <vt:lpstr>vluz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Kadowaki</dc:creator>
  <cp:lastModifiedBy>usuario</cp:lastModifiedBy>
  <dcterms:created xsi:type="dcterms:W3CDTF">2018-04-06T22:31:35Z</dcterms:created>
  <dcterms:modified xsi:type="dcterms:W3CDTF">2018-11-12T22:21:19Z</dcterms:modified>
</cp:coreProperties>
</file>